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E3DA447-007C-41C9-9324-A0714A88CA00}" xr6:coauthVersionLast="47" xr6:coauthVersionMax="47" xr10:uidLastSave="{00000000-0000-0000-0000-000000000000}"/>
  <bookViews>
    <workbookView xWindow="-120" yWindow="-120" windowWidth="57840" windowHeight="23640" tabRatio="500" xr2:uid="{00000000-000D-0000-FFFF-FFFF00000000}"/>
  </bookViews>
  <sheets>
    <sheet name="Trading Calculator" sheetId="1" r:id="rId1"/>
    <sheet name="Calculations" sheetId="2" r:id="rId2"/>
  </sheets>
  <calcPr calcId="181029" iterate="1" iterateCount="20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E6" i="1"/>
  <c r="C22" i="2"/>
  <c r="C21" i="2"/>
  <c r="C20" i="2"/>
  <c r="C14" i="2"/>
  <c r="C10" i="2"/>
  <c r="C9" i="2"/>
  <c r="C8" i="2"/>
  <c r="C6" i="2"/>
  <c r="C5" i="2"/>
  <c r="C4" i="2"/>
  <c r="F33" i="1"/>
  <c r="C23" i="2" s="1"/>
  <c r="D33" i="1"/>
  <c r="E33" i="1" s="1"/>
  <c r="B33" i="1"/>
  <c r="F32" i="1"/>
  <c r="D32" i="1"/>
  <c r="E32" i="1" s="1"/>
  <c r="B22" i="2" s="1"/>
  <c r="F22" i="2" s="1"/>
  <c r="B32" i="1"/>
  <c r="F31" i="1"/>
  <c r="D31" i="1"/>
  <c r="E31" i="1" s="1"/>
  <c r="B21" i="2" s="1"/>
  <c r="F21" i="2" s="1"/>
  <c r="B31" i="1"/>
  <c r="F30" i="1"/>
  <c r="D30" i="1"/>
  <c r="E30" i="1" s="1"/>
  <c r="B20" i="2" s="1"/>
  <c r="G20" i="2" s="1"/>
  <c r="B30" i="1"/>
  <c r="F29" i="1"/>
  <c r="C19" i="2" s="1"/>
  <c r="D29" i="1"/>
  <c r="E29" i="1" s="1"/>
  <c r="B29" i="1"/>
  <c r="F28" i="1"/>
  <c r="C18" i="2" s="1"/>
  <c r="D28" i="1"/>
  <c r="E28" i="1" s="1"/>
  <c r="B18" i="2" s="1"/>
  <c r="B28" i="1"/>
  <c r="F27" i="1"/>
  <c r="C17" i="2" s="1"/>
  <c r="D27" i="1"/>
  <c r="E27" i="1" s="1"/>
  <c r="B17" i="2" s="1"/>
  <c r="F17" i="2" s="1"/>
  <c r="B27" i="1"/>
  <c r="F26" i="1"/>
  <c r="C16" i="2" s="1"/>
  <c r="D26" i="1"/>
  <c r="E26" i="1" s="1"/>
  <c r="B16" i="2" s="1"/>
  <c r="F16" i="2" s="1"/>
  <c r="B26" i="1"/>
  <c r="F25" i="1"/>
  <c r="C15" i="2" s="1"/>
  <c r="D25" i="1"/>
  <c r="E25" i="1" s="1"/>
  <c r="B25" i="1"/>
  <c r="F24" i="1"/>
  <c r="D24" i="1"/>
  <c r="E24" i="1" s="1"/>
  <c r="B14" i="2" s="1"/>
  <c r="F14" i="2" s="1"/>
  <c r="B24" i="1"/>
  <c r="F23" i="1"/>
  <c r="C13" i="2" s="1"/>
  <c r="D23" i="1"/>
  <c r="E23" i="1" s="1"/>
  <c r="B13" i="2" s="1"/>
  <c r="F13" i="2" s="1"/>
  <c r="B23" i="1"/>
  <c r="F22" i="1"/>
  <c r="C12" i="2" s="1"/>
  <c r="D22" i="1"/>
  <c r="E22" i="1" s="1"/>
  <c r="B12" i="2" s="1"/>
  <c r="F12" i="2" s="1"/>
  <c r="B22" i="1"/>
  <c r="F21" i="1"/>
  <c r="C11" i="2" s="1"/>
  <c r="D21" i="1"/>
  <c r="E21" i="1" s="1"/>
  <c r="B21" i="1"/>
  <c r="F20" i="1"/>
  <c r="D20" i="1"/>
  <c r="E20" i="1" s="1"/>
  <c r="B10" i="2" s="1"/>
  <c r="B20" i="1"/>
  <c r="F19" i="1"/>
  <c r="D19" i="1"/>
  <c r="E19" i="1" s="1"/>
  <c r="B19" i="1"/>
  <c r="F18" i="1"/>
  <c r="D18" i="1"/>
  <c r="E18" i="1" s="1"/>
  <c r="B8" i="2" s="1"/>
  <c r="B18" i="1"/>
  <c r="F17" i="1"/>
  <c r="C7" i="2" s="1"/>
  <c r="D17" i="1"/>
  <c r="E17" i="1" s="1"/>
  <c r="B17" i="1"/>
  <c r="F16" i="1"/>
  <c r="D16" i="1"/>
  <c r="E16" i="1" s="1"/>
  <c r="B6" i="2" s="1"/>
  <c r="B16" i="1"/>
  <c r="F15" i="1"/>
  <c r="D15" i="1"/>
  <c r="E15" i="1" s="1"/>
  <c r="B5" i="2" s="1"/>
  <c r="B15" i="1"/>
  <c r="F14" i="1"/>
  <c r="D14" i="1"/>
  <c r="E14" i="1" s="1"/>
  <c r="B4" i="2" s="1"/>
  <c r="C14" i="1"/>
  <c r="B14" i="1"/>
  <c r="E5" i="1"/>
  <c r="G18" i="2" l="1"/>
  <c r="F4" i="2"/>
  <c r="G4" i="2" s="1"/>
  <c r="D4" i="2"/>
  <c r="E4" i="2" s="1"/>
  <c r="D6" i="2"/>
  <c r="D8" i="2"/>
  <c r="E8" i="2" s="1"/>
  <c r="D5" i="2"/>
  <c r="E5" i="2" s="1"/>
  <c r="G28" i="1"/>
  <c r="G30" i="1"/>
  <c r="C15" i="1"/>
  <c r="E7" i="1"/>
  <c r="D20" i="2"/>
  <c r="E14" i="2"/>
  <c r="D14" i="2"/>
  <c r="D21" i="2"/>
  <c r="E21" i="2"/>
  <c r="F8" i="2"/>
  <c r="G8" i="2" s="1"/>
  <c r="E18" i="2"/>
  <c r="E13" i="2"/>
  <c r="F20" i="2"/>
  <c r="E6" i="2"/>
  <c r="E20" i="2"/>
  <c r="G13" i="2"/>
  <c r="G23" i="1" s="1"/>
  <c r="G14" i="2"/>
  <c r="G24" i="1" s="1"/>
  <c r="G21" i="2"/>
  <c r="G31" i="1" s="1"/>
  <c r="E12" i="2"/>
  <c r="F18" i="2"/>
  <c r="G12" i="2"/>
  <c r="G22" i="1" s="1"/>
  <c r="D13" i="2"/>
  <c r="G5" i="2"/>
  <c r="B23" i="2"/>
  <c r="E17" i="2"/>
  <c r="E16" i="2"/>
  <c r="G17" i="2"/>
  <c r="G27" i="1" s="1"/>
  <c r="D17" i="2"/>
  <c r="D18" i="2"/>
  <c r="F10" i="2"/>
  <c r="G10" i="2" s="1"/>
  <c r="G22" i="2"/>
  <c r="G32" i="1" s="1"/>
  <c r="B9" i="2"/>
  <c r="D10" i="2"/>
  <c r="E10" i="2" s="1"/>
  <c r="E22" i="2"/>
  <c r="D12" i="2"/>
  <c r="G16" i="2"/>
  <c r="G26" i="1" s="1"/>
  <c r="F5" i="2"/>
  <c r="F6" i="2"/>
  <c r="G6" i="2" s="1"/>
  <c r="D16" i="2"/>
  <c r="D22" i="2"/>
  <c r="B7" i="2"/>
  <c r="B15" i="2"/>
  <c r="B11" i="2"/>
  <c r="B19" i="2"/>
  <c r="G14" i="1" l="1"/>
  <c r="G15" i="1"/>
  <c r="C16" i="1" s="1"/>
  <c r="G16" i="1" s="1"/>
  <c r="B9" i="1"/>
  <c r="F19" i="2"/>
  <c r="G19" i="2"/>
  <c r="G29" i="1" s="1"/>
  <c r="D19" i="2"/>
  <c r="E19" i="2"/>
  <c r="F15" i="2"/>
  <c r="D15" i="2"/>
  <c r="G15" i="2"/>
  <c r="G25" i="1" s="1"/>
  <c r="E15" i="2"/>
  <c r="F7" i="2"/>
  <c r="G7" i="2" s="1"/>
  <c r="D7" i="2"/>
  <c r="E7" i="2" s="1"/>
  <c r="F11" i="2"/>
  <c r="D11" i="2"/>
  <c r="G11" i="2"/>
  <c r="E11" i="2"/>
  <c r="F9" i="2"/>
  <c r="G9" i="2" s="1"/>
  <c r="D9" i="2"/>
  <c r="E9" i="2" s="1"/>
  <c r="D23" i="2"/>
  <c r="E23" i="2"/>
  <c r="F23" i="2"/>
  <c r="G23" i="2"/>
  <c r="G33" i="1" s="1"/>
  <c r="C17" i="1" l="1"/>
  <c r="G17" i="1" s="1"/>
  <c r="C18" i="1" l="1"/>
  <c r="G18" i="1" l="1"/>
  <c r="C19" i="1" s="1"/>
  <c r="G19" i="1" s="1"/>
  <c r="C20" i="1" s="1"/>
  <c r="G20" i="1" l="1"/>
  <c r="C21" i="1" s="1"/>
  <c r="G21" i="1" l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</calcChain>
</file>

<file path=xl/sharedStrings.xml><?xml version="1.0" encoding="utf-8"?>
<sst xmlns="http://schemas.openxmlformats.org/spreadsheetml/2006/main" count="45" uniqueCount="43">
  <si>
    <t>Instructions:</t>
  </si>
  <si>
    <t>Balance ($):</t>
  </si>
  <si>
    <t>p value:</t>
  </si>
  <si>
    <t>Trades:</t>
  </si>
  <si>
    <t>Binomial CDF:</t>
  </si>
  <si>
    <t>Expected Wins:</t>
  </si>
  <si>
    <t>Internal Yield:</t>
  </si>
  <si>
    <t>Average Payout (%):</t>
  </si>
  <si>
    <t>YIELD (%):</t>
  </si>
  <si>
    <t>6. For each trade:</t>
  </si>
  <si>
    <t>#</t>
  </si>
  <si>
    <t>Payout (%)</t>
  </si>
  <si>
    <t>Current Balance</t>
  </si>
  <si>
    <t>Wins Achieved</t>
  </si>
  <si>
    <t>Remaining Wins</t>
  </si>
  <si>
    <t>Remaining Trades</t>
  </si>
  <si>
    <t>Stake ($)</t>
  </si>
  <si>
    <t>Win/Loss</t>
  </si>
  <si>
    <t>Outcome ($)</t>
  </si>
  <si>
    <t>New Balance ($)</t>
  </si>
  <si>
    <t>Helper Calculations for Stake Formulas</t>
  </si>
  <si>
    <t>Row</t>
  </si>
  <si>
    <t>Initial Yield</t>
  </si>
  <si>
    <t>Yield</t>
  </si>
  <si>
    <t>Initial Yield'</t>
  </si>
  <si>
    <t>Yield'</t>
  </si>
  <si>
    <t>BinaryTrading.com Masaniello Risk Management Calculator</t>
  </si>
  <si>
    <t>Setup</t>
  </si>
  <si>
    <t>Trades and Stakes</t>
  </si>
  <si>
    <t xml:space="preserve">   • The Payout defaults to Average but can be changed.</t>
  </si>
  <si>
    <t xml:space="preserve">   • The Stake is calculated based on Masaniello strategy to reach the total Yield given the number of the expected wins.</t>
  </si>
  <si>
    <t xml:space="preserve">   • Select Win or Loss from the dropdown menu to journal the trade's outcome.</t>
  </si>
  <si>
    <t>5. The Yield will calculate automatically.</t>
  </si>
  <si>
    <t>4. Set Average Payout percentage in cell B8.</t>
  </si>
  <si>
    <t>3. Set Expected Wins in cell B7 (must be ≤ Trades).</t>
  </si>
  <si>
    <t>2. Set the number of Trades (1-20) in cell B6.</t>
  </si>
  <si>
    <t>1. Enter your starting Balance in cell B5.</t>
  </si>
  <si>
    <t xml:space="preserve">   • The Outcome and New Balance cells update automatically.</t>
  </si>
  <si>
    <t>Note: The Calculations sheet contains intermediate formulas for stake calculations.</t>
  </si>
  <si>
    <t>https://www.binarytrading.com/masaniello-risk-management-calculator-for-binary-options/</t>
  </si>
  <si>
    <t>Online Masaniello calculator:</t>
  </si>
  <si>
    <t>How Masaniello risk management works:</t>
  </si>
  <si>
    <t>https://www.binarytrading.com/masaniello-money-management-system-for-binary-options/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</si>
</sst>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"/>
    <numFmt numFmtId="165" formatCode="0.0000"/>
    <numFmt numFmtId="166" formatCode="0.0"/>
    <numFmt numFmtId="167" formatCode="0.00\%"/>
    <numFmt numFmtId="168" formatCode="&quot;+$&quot;#,##0.00;&quot;-$&quot;#,##0.00;&quot;&quot;"/>
  </numFmts>
  <fonts count="19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b/>
      <sz val="12"/>
      <name val="Cambria"/>
      <charset val="1"/>
    </font>
    <font>
      <b/>
      <sz val="11"/>
      <name val="Cambria"/>
      <charset val="1"/>
    </font>
    <font>
      <sz val="9"/>
      <name val="Cambria"/>
      <charset val="1"/>
    </font>
    <font>
      <b/>
      <sz val="10"/>
      <name val="Cambria"/>
      <charset val="1"/>
    </font>
    <font>
      <b/>
      <sz val="11"/>
      <color rgb="FF0000FF"/>
      <name val="Cambria"/>
      <charset val="1"/>
    </font>
    <font>
      <sz val="9"/>
      <color rgb="FF808080"/>
      <name val="Cambria"/>
      <charset val="1"/>
    </font>
    <font>
      <b/>
      <sz val="12"/>
      <color rgb="FF008000"/>
      <name val="Cambria"/>
      <charset val="1"/>
    </font>
    <font>
      <b/>
      <sz val="10"/>
      <color rgb="FFFFFFFF"/>
      <name val="Cambria"/>
      <charset val="1"/>
    </font>
    <font>
      <b/>
      <sz val="11"/>
      <color rgb="FF4472C4"/>
      <name val="Cambria"/>
      <charset val="1"/>
    </font>
    <font>
      <i/>
      <sz val="9"/>
      <color rgb="FF4472C4"/>
      <name val="Cambria"/>
      <charset val="1"/>
    </font>
    <font>
      <b/>
      <sz val="11"/>
      <name val="Cambria"/>
      <family val="1"/>
    </font>
    <font>
      <b/>
      <sz val="16"/>
      <name val="Cambria"/>
      <family val="1"/>
    </font>
    <font>
      <b/>
      <sz val="12"/>
      <name val="Cambria"/>
      <family val="1"/>
    </font>
    <font>
      <sz val="9"/>
      <name val="Cambria"/>
      <family val="1"/>
    </font>
    <font>
      <i/>
      <sz val="8"/>
      <color rgb="FF808080"/>
      <name val="Cambria"/>
      <family val="1"/>
    </font>
    <font>
      <b/>
      <sz val="12"/>
      <color rgb="FF008000"/>
      <name val="Cambria"/>
      <family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0E0E0"/>
      </patternFill>
    </fill>
    <fill>
      <patternFill patternType="solid">
        <fgColor rgb="FFE6F4EA"/>
        <bgColor rgb="FFE0E0E0"/>
      </patternFill>
    </fill>
    <fill>
      <patternFill patternType="solid">
        <fgColor rgb="FF4472C4"/>
        <bgColor rgb="FF666699"/>
      </patternFill>
    </fill>
    <fill>
      <patternFill patternType="solid">
        <fgColor rgb="FFE0E0E0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165" fontId="7" fillId="0" borderId="0" xfId="0" applyNumberFormat="1" applyFont="1"/>
    <xf numFmtId="1" fontId="6" fillId="0" borderId="0" xfId="0" applyNumberFormat="1" applyFont="1"/>
    <xf numFmtId="166" fontId="6" fillId="0" borderId="0" xfId="0" applyNumberFormat="1" applyFont="1"/>
    <xf numFmtId="0" fontId="8" fillId="0" borderId="0" xfId="0" applyFont="1"/>
    <xf numFmtId="167" fontId="8" fillId="3" borderId="0" xfId="0" applyNumberFormat="1" applyFont="1" applyFill="1"/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6" fontId="6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8" fontId="0" fillId="0" borderId="1" xfId="0" applyNumberFormat="1" applyBorder="1"/>
    <xf numFmtId="0" fontId="11" fillId="0" borderId="0" xfId="0" applyFont="1"/>
    <xf numFmtId="0" fontId="3" fillId="5" borderId="0" xfId="0" applyFont="1" applyFill="1"/>
    <xf numFmtId="165" fontId="0" fillId="0" borderId="0" xfId="0" applyNumberFormat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1"/>
  </cellXfs>
  <cellStyles count="2">
    <cellStyle name="Hyperlink" xfId="1" builtinId="8"/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F4E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0E0E0"/>
      <rgbColor rgb="FFC6EFCE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narytrading.com/masaniello-risk-management-calculator-for-binary-option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Normal="100" workbookViewId="0">
      <selection sqref="A1:J1"/>
    </sheetView>
  </sheetViews>
  <sheetFormatPr defaultColWidth="8.7109375" defaultRowHeight="15" x14ac:dyDescent="0.25"/>
  <cols>
    <col min="1" max="1" width="20.5703125" customWidth="1"/>
    <col min="2" max="2" width="14.140625" customWidth="1"/>
    <col min="3" max="3" width="14" customWidth="1"/>
    <col min="4" max="4" width="15.7109375" customWidth="1"/>
    <col min="5" max="5" width="17" customWidth="1"/>
    <col min="6" max="6" width="13" customWidth="1"/>
    <col min="7" max="7" width="12" customWidth="1"/>
    <col min="8" max="8" width="10" customWidth="1"/>
    <col min="9" max="9" width="12" customWidth="1"/>
    <col min="10" max="10" width="14" customWidth="1"/>
  </cols>
  <sheetData>
    <row r="1" spans="1:15" ht="20.25" customHeight="1" x14ac:dyDescent="0.3">
      <c r="A1" s="26" t="s">
        <v>26</v>
      </c>
      <c r="B1" s="4"/>
      <c r="C1" s="4"/>
      <c r="D1" s="4"/>
      <c r="E1" s="4"/>
      <c r="F1" s="4"/>
      <c r="G1" s="4"/>
      <c r="H1" s="4"/>
      <c r="I1" s="4"/>
      <c r="J1" s="4"/>
    </row>
    <row r="3" spans="1:15" ht="15.75" customHeight="1" x14ac:dyDescent="0.25">
      <c r="A3" s="27" t="s">
        <v>27</v>
      </c>
      <c r="B3" s="3"/>
      <c r="C3" s="3"/>
      <c r="D3" s="3"/>
      <c r="L3" s="2" t="s">
        <v>0</v>
      </c>
      <c r="M3" s="2"/>
      <c r="N3" s="2"/>
      <c r="O3" s="2"/>
    </row>
    <row r="4" spans="1:15" x14ac:dyDescent="0.25">
      <c r="L4" s="28" t="s">
        <v>36</v>
      </c>
    </row>
    <row r="5" spans="1:15" x14ac:dyDescent="0.25">
      <c r="A5" s="6" t="s">
        <v>1</v>
      </c>
      <c r="B5" s="7">
        <v>1000</v>
      </c>
      <c r="D5" s="8" t="s">
        <v>2</v>
      </c>
      <c r="E5" s="9">
        <f>1/($B$8/100+1)</f>
        <v>0.625</v>
      </c>
      <c r="L5" s="28" t="s">
        <v>35</v>
      </c>
    </row>
    <row r="6" spans="1:15" x14ac:dyDescent="0.25">
      <c r="A6" s="6" t="s">
        <v>3</v>
      </c>
      <c r="B6" s="10">
        <v>8</v>
      </c>
      <c r="D6" s="8" t="s">
        <v>4</v>
      </c>
      <c r="E6" s="9">
        <f>BINOMDIST($B$7-1,$B$6,$E$5,TRUE)</f>
        <v>0.34863299131393438</v>
      </c>
      <c r="L6" s="28" t="s">
        <v>34</v>
      </c>
    </row>
    <row r="7" spans="1:15" x14ac:dyDescent="0.25">
      <c r="A7" s="6" t="s">
        <v>5</v>
      </c>
      <c r="B7" s="10">
        <v>5</v>
      </c>
      <c r="D7" s="8" t="s">
        <v>6</v>
      </c>
      <c r="E7" s="9">
        <f>IF($E$6&lt;1, 1/(1-$E$6), 1)</f>
        <v>1.5352328052616528</v>
      </c>
      <c r="L7" s="28" t="s">
        <v>33</v>
      </c>
    </row>
    <row r="8" spans="1:15" x14ac:dyDescent="0.25">
      <c r="A8" s="6" t="s">
        <v>7</v>
      </c>
      <c r="B8" s="11">
        <v>60</v>
      </c>
      <c r="L8" s="28" t="s">
        <v>32</v>
      </c>
    </row>
    <row r="9" spans="1:15" ht="15.75" customHeight="1" x14ac:dyDescent="0.25">
      <c r="A9" s="12" t="s">
        <v>8</v>
      </c>
      <c r="B9" s="13">
        <f>($E$7-1)*100</f>
        <v>53.523280526165287</v>
      </c>
      <c r="L9" s="5" t="s">
        <v>9</v>
      </c>
    </row>
    <row r="10" spans="1:15" x14ac:dyDescent="0.25">
      <c r="L10" s="28" t="s">
        <v>29</v>
      </c>
    </row>
    <row r="11" spans="1:15" ht="15.75" customHeight="1" x14ac:dyDescent="0.25">
      <c r="A11" s="27" t="s">
        <v>28</v>
      </c>
      <c r="B11" s="3"/>
      <c r="C11" s="3"/>
      <c r="D11" s="3"/>
      <c r="E11" s="3"/>
      <c r="F11" s="3"/>
      <c r="G11" s="3"/>
      <c r="H11" s="3"/>
      <c r="I11" s="3"/>
      <c r="J11" s="3"/>
      <c r="L11" s="28" t="s">
        <v>30</v>
      </c>
    </row>
    <row r="12" spans="1:15" x14ac:dyDescent="0.25">
      <c r="L12" s="28" t="s">
        <v>31</v>
      </c>
    </row>
    <row r="13" spans="1:15" ht="25.5" customHeight="1" x14ac:dyDescent="0.25">
      <c r="A13" s="14" t="s">
        <v>10</v>
      </c>
      <c r="B13" s="14" t="s">
        <v>11</v>
      </c>
      <c r="C13" s="14" t="s">
        <v>12</v>
      </c>
      <c r="D13" s="14" t="s">
        <v>13</v>
      </c>
      <c r="E13" s="14" t="s">
        <v>14</v>
      </c>
      <c r="F13" s="14" t="s">
        <v>15</v>
      </c>
      <c r="G13" s="14" t="s">
        <v>16</v>
      </c>
      <c r="H13" s="14" t="s">
        <v>17</v>
      </c>
      <c r="I13" s="14" t="s">
        <v>18</v>
      </c>
      <c r="J13" s="14" t="s">
        <v>19</v>
      </c>
      <c r="L13" s="28" t="s">
        <v>37</v>
      </c>
    </row>
    <row r="14" spans="1:15" x14ac:dyDescent="0.25">
      <c r="A14" s="15">
        <v>1</v>
      </c>
      <c r="B14" s="16">
        <f t="shared" ref="B14:B33" si="0">$B$8</f>
        <v>60</v>
      </c>
      <c r="C14" s="17">
        <f>$B$5</f>
        <v>1000</v>
      </c>
      <c r="D14" s="18">
        <f>0</f>
        <v>0</v>
      </c>
      <c r="E14" s="18">
        <f t="shared" ref="E14:E33" si="1">$B$7-D14</f>
        <v>5</v>
      </c>
      <c r="F14" s="18">
        <f>$B$6-0</f>
        <v>8</v>
      </c>
      <c r="G14" s="19">
        <f>IF(OR(ISBLANK(B14),A14&gt;$B$6,E14&lt;=0,Calculations!G4&lt;=0),0,IF(E14=1,($E$7 * $B$5 - C14) / (B14 / 100),C14*((Calculations!E4-Calculations!G4)/(Calculations!G4*'Trading Calculator'!B14/100))))</f>
        <v>270.23162710895059</v>
      </c>
      <c r="H14" s="20"/>
      <c r="I14" s="21" t="str">
        <f>IF(OR(H14="--",H14=""), "",
        IF(H14="Win", G14*(1+B14/100), -G14))</f>
        <v/>
      </c>
      <c r="J14" s="19" t="str">
        <f t="shared" ref="J14" si="2">IF(OR(H14="--",H14=""), "", IF(H14="Loss", C14-G14, C14+I14-G14))</f>
        <v/>
      </c>
      <c r="L14" s="5"/>
    </row>
    <row r="15" spans="1:15" x14ac:dyDescent="0.25">
      <c r="A15" s="15">
        <v>2</v>
      </c>
      <c r="B15" s="16">
        <f t="shared" si="0"/>
        <v>60</v>
      </c>
      <c r="C15" s="17">
        <f t="shared" ref="C15:C33" si="3">IF(J14="",C14,J14)</f>
        <v>1000</v>
      </c>
      <c r="D15" s="18">
        <f>COUNTIF($H$14:H14,"Win")</f>
        <v>0</v>
      </c>
      <c r="E15" s="18">
        <f t="shared" si="1"/>
        <v>5</v>
      </c>
      <c r="F15" s="18">
        <f>$B$6-1</f>
        <v>7</v>
      </c>
      <c r="G15" s="19">
        <f>IF(OR(ISBLANK(B15),A15&gt;$B$6,E15&lt;=0,Calculations!G5&lt;=0),0,IF(E15=1,($E$7 * $B$5 - C15) / (B15 / 100),C15*((Calculations!E5-Calculations!G5)/(Calculations!G5*'Trading Calculator'!B15/100))))</f>
        <v>423.19749216300988</v>
      </c>
      <c r="H15" s="25"/>
      <c r="I15" s="21" t="str">
        <f t="shared" ref="I15:I33" si="4">IF(OR(H15="--",H15=""), "",
        IF(H15="Win", G15*(1+B15/100), -G15))</f>
        <v/>
      </c>
      <c r="J15" s="19" t="str">
        <f>IF(OR(H15="--",H15=""), "", IF(H15="Loss", C15-G15, C15+I15-G15))</f>
        <v/>
      </c>
      <c r="L15" s="29" t="s">
        <v>38</v>
      </c>
    </row>
    <row r="16" spans="1:15" x14ac:dyDescent="0.25">
      <c r="A16" s="15">
        <v>3</v>
      </c>
      <c r="B16" s="16">
        <f t="shared" si="0"/>
        <v>60</v>
      </c>
      <c r="C16" s="17">
        <f t="shared" si="3"/>
        <v>1000</v>
      </c>
      <c r="D16" s="18">
        <f>COUNTIF($H$14:H15,"Win")</f>
        <v>0</v>
      </c>
      <c r="E16" s="18">
        <f t="shared" si="1"/>
        <v>5</v>
      </c>
      <c r="F16" s="18">
        <f>$B$6-2</f>
        <v>6</v>
      </c>
      <c r="G16" s="19">
        <f>IF(OR(ISBLANK(B16),A16&gt;$B$6,E16&lt;=0,Calculations!G6&lt;=0),0,IF(E16=1,($E$7 * $B$5 - C16) / (B16 / 100),C16*((Calculations!E6-Calculations!G6)/(Calculations!G6*'Trading Calculator'!B16/100))))</f>
        <v>652.17391304347814</v>
      </c>
      <c r="H16" s="20"/>
      <c r="I16" s="21" t="str">
        <f t="shared" si="4"/>
        <v/>
      </c>
      <c r="J16" s="19" t="str">
        <f t="shared" ref="J16:J33" si="5">IF(OR(H16="--",H16=""), "", IF(H16="Loss", C16-G16, C16+I16-G16))</f>
        <v/>
      </c>
      <c r="L16" s="22"/>
    </row>
    <row r="17" spans="1:12" ht="15.75" x14ac:dyDescent="0.25">
      <c r="A17" s="15">
        <v>4</v>
      </c>
      <c r="B17" s="16">
        <f t="shared" si="0"/>
        <v>60</v>
      </c>
      <c r="C17" s="17">
        <f t="shared" si="3"/>
        <v>1000</v>
      </c>
      <c r="D17" s="18">
        <f>COUNTIF($H$14:H16,"Win")</f>
        <v>0</v>
      </c>
      <c r="E17" s="18">
        <f t="shared" si="1"/>
        <v>5</v>
      </c>
      <c r="F17" s="18">
        <f>$B$6-3</f>
        <v>5</v>
      </c>
      <c r="G17" s="19">
        <f>IF(OR(ISBLANK(B17),A17&gt;$B$6,E17&lt;=0,Calculations!G7&lt;=0),0,IF(E17=1,($E$7 * $B$5 - C17) / (B17 / 100),C17*((Calculations!E7-Calculations!G7)/(Calculations!G7*'Trading Calculator'!B17/100))))</f>
        <v>1000.0000000000002</v>
      </c>
      <c r="H17" s="20"/>
      <c r="I17" s="21" t="str">
        <f t="shared" si="4"/>
        <v/>
      </c>
      <c r="J17" s="19" t="str">
        <f t="shared" si="5"/>
        <v/>
      </c>
      <c r="L17" s="30" t="s">
        <v>40</v>
      </c>
    </row>
    <row r="18" spans="1:12" x14ac:dyDescent="0.25">
      <c r="A18" s="15">
        <v>5</v>
      </c>
      <c r="B18" s="16">
        <f t="shared" si="0"/>
        <v>60</v>
      </c>
      <c r="C18" s="17">
        <f t="shared" si="3"/>
        <v>1000</v>
      </c>
      <c r="D18" s="18">
        <f>COUNTIF($H$14:H17,"Win")</f>
        <v>0</v>
      </c>
      <c r="E18" s="18">
        <f t="shared" si="1"/>
        <v>5</v>
      </c>
      <c r="F18" s="18">
        <f>$B$6-4</f>
        <v>4</v>
      </c>
      <c r="G18" s="19">
        <f>IF(OR(ISBLANK(B18),A18&gt;$B$6,E18&lt;=0,Calculations!G8&lt;=0),0,IF(E18=1,($E$7 * $B$5 - C18) / (B18 / 100),C18*((Calculations!E8-Calculations!G8)/(Calculations!G8*'Trading Calculator'!B18/100))))</f>
        <v>0</v>
      </c>
      <c r="H18" s="20"/>
      <c r="I18" s="21" t="str">
        <f t="shared" si="4"/>
        <v/>
      </c>
      <c r="J18" s="19" t="str">
        <f t="shared" si="5"/>
        <v/>
      </c>
      <c r="L18" s="31" t="s">
        <v>39</v>
      </c>
    </row>
    <row r="19" spans="1:12" x14ac:dyDescent="0.25">
      <c r="A19" s="15">
        <v>6</v>
      </c>
      <c r="B19" s="16">
        <f t="shared" si="0"/>
        <v>60</v>
      </c>
      <c r="C19" s="17">
        <f t="shared" si="3"/>
        <v>1000</v>
      </c>
      <c r="D19" s="18">
        <f>COUNTIF($H$14:H18,"Win")</f>
        <v>0</v>
      </c>
      <c r="E19" s="18">
        <f t="shared" si="1"/>
        <v>5</v>
      </c>
      <c r="F19" s="18">
        <f>$B$6-5</f>
        <v>3</v>
      </c>
      <c r="G19" s="19">
        <f>IF(OR(ISBLANK(B19),A19&gt;$B$6,E19&lt;=0,Calculations!G9&lt;=0),0,IF(E19=1,($E$7 * $B$5 - C19) / (B19 / 100),C19*((Calculations!E9-Calculations!G9)/(Calculations!G9*'Trading Calculator'!B19/100))))</f>
        <v>0</v>
      </c>
      <c r="H19" s="20"/>
      <c r="I19" s="21" t="str">
        <f t="shared" si="4"/>
        <v/>
      </c>
      <c r="J19" s="19" t="str">
        <f t="shared" si="5"/>
        <v/>
      </c>
      <c r="L19" s="22"/>
    </row>
    <row r="20" spans="1:12" ht="15.75" x14ac:dyDescent="0.25">
      <c r="A20" s="15">
        <v>7</v>
      </c>
      <c r="B20" s="16">
        <f t="shared" si="0"/>
        <v>60</v>
      </c>
      <c r="C20" s="17">
        <f t="shared" si="3"/>
        <v>1000</v>
      </c>
      <c r="D20" s="18">
        <f>COUNTIF($H$14:H19,"Win")</f>
        <v>0</v>
      </c>
      <c r="E20" s="18">
        <f t="shared" si="1"/>
        <v>5</v>
      </c>
      <c r="F20" s="18">
        <f>$B$6-6</f>
        <v>2</v>
      </c>
      <c r="G20" s="19">
        <f>IF(OR(ISBLANK(B20),A20&gt;$B$6,E20&lt;=0,Calculations!G10&lt;=0),0,IF(E20=1,($E$7 * $B$5 - C20) / (B20 / 100),C20*((Calculations!E10-Calculations!G10)/(Calculations!G10*'Trading Calculator'!B20/100))))</f>
        <v>0</v>
      </c>
      <c r="H20" s="20"/>
      <c r="I20" s="21" t="str">
        <f t="shared" si="4"/>
        <v/>
      </c>
      <c r="J20" s="19" t="str">
        <f t="shared" si="5"/>
        <v/>
      </c>
      <c r="L20" s="30" t="s">
        <v>41</v>
      </c>
    </row>
    <row r="21" spans="1:12" x14ac:dyDescent="0.25">
      <c r="A21" s="15">
        <v>8</v>
      </c>
      <c r="B21" s="16">
        <f t="shared" si="0"/>
        <v>60</v>
      </c>
      <c r="C21" s="17">
        <f t="shared" si="3"/>
        <v>1000</v>
      </c>
      <c r="D21" s="18">
        <f>COUNTIF($H$14:H20,"Win")</f>
        <v>0</v>
      </c>
      <c r="E21" s="18">
        <f t="shared" si="1"/>
        <v>5</v>
      </c>
      <c r="F21" s="18">
        <f>$B$6-7</f>
        <v>1</v>
      </c>
      <c r="G21" s="19">
        <f>IF(OR(ISBLANK(B21),A21&gt;$B$6,E21&lt;=0,Calculations!G11&lt;=0),0,IF(E21=1,($E$7 * $B$5 - C21) / (B21 / 100),C21*((Calculations!E11-Calculations!G11)/(Calculations!G11*'Trading Calculator'!B21/100))))</f>
        <v>0</v>
      </c>
      <c r="H21" s="20"/>
      <c r="I21" s="21" t="str">
        <f t="shared" si="4"/>
        <v/>
      </c>
      <c r="J21" s="19" t="str">
        <f t="shared" si="5"/>
        <v/>
      </c>
      <c r="L21" s="31" t="s">
        <v>42</v>
      </c>
    </row>
    <row r="22" spans="1:12" x14ac:dyDescent="0.25">
      <c r="A22" s="15">
        <v>9</v>
      </c>
      <c r="B22" s="16">
        <f t="shared" si="0"/>
        <v>60</v>
      </c>
      <c r="C22" s="17">
        <f t="shared" si="3"/>
        <v>1000</v>
      </c>
      <c r="D22" s="18">
        <f>COUNTIF($H$14:H21,"Win")</f>
        <v>0</v>
      </c>
      <c r="E22" s="18">
        <f t="shared" si="1"/>
        <v>5</v>
      </c>
      <c r="F22" s="18">
        <f>$B$6-8</f>
        <v>0</v>
      </c>
      <c r="G22" s="19">
        <f>IF(OR(ISBLANK(B22),A22&gt;$B$6,E22&lt;=0,Calculations!G12&lt;=0),0,IF(E22=1,($E$7 * $B$5 - C22) / (B22 / 100),C22*((Calculations!E12-Calculations!G12)/(Calculations!G12*'Trading Calculator'!B22/100))))</f>
        <v>0</v>
      </c>
      <c r="H22" s="20"/>
      <c r="I22" s="21" t="str">
        <f t="shared" si="4"/>
        <v/>
      </c>
      <c r="J22" s="19" t="str">
        <f t="shared" si="5"/>
        <v/>
      </c>
    </row>
    <row r="23" spans="1:12" x14ac:dyDescent="0.25">
      <c r="A23" s="15">
        <v>10</v>
      </c>
      <c r="B23" s="16">
        <f t="shared" si="0"/>
        <v>60</v>
      </c>
      <c r="C23" s="17">
        <f t="shared" si="3"/>
        <v>1000</v>
      </c>
      <c r="D23" s="18">
        <f>COUNTIF($H$14:H22,"Win")</f>
        <v>0</v>
      </c>
      <c r="E23" s="18">
        <f t="shared" si="1"/>
        <v>5</v>
      </c>
      <c r="F23" s="18">
        <f>$B$6-9</f>
        <v>-1</v>
      </c>
      <c r="G23" s="19">
        <f>IF(OR(ISBLANK(B23),A23&gt;$B$6,E23&lt;=0,Calculations!G13&lt;=0),0,IF(E23=1,($E$7 * $B$5 - C23) / (B23 / 100),C23*((Calculations!E13-Calculations!G13)/(Calculations!G13*'Trading Calculator'!B23/100))))</f>
        <v>0</v>
      </c>
      <c r="H23" s="20"/>
      <c r="I23" s="21" t="str">
        <f t="shared" si="4"/>
        <v/>
      </c>
      <c r="J23" s="19" t="str">
        <f t="shared" si="5"/>
        <v/>
      </c>
    </row>
    <row r="24" spans="1:12" x14ac:dyDescent="0.25">
      <c r="A24" s="15">
        <v>11</v>
      </c>
      <c r="B24" s="16">
        <f t="shared" si="0"/>
        <v>60</v>
      </c>
      <c r="C24" s="17">
        <f t="shared" si="3"/>
        <v>1000</v>
      </c>
      <c r="D24" s="18">
        <f>COUNTIF($H$14:H23,"Win")</f>
        <v>0</v>
      </c>
      <c r="E24" s="18">
        <f t="shared" si="1"/>
        <v>5</v>
      </c>
      <c r="F24" s="18">
        <f>$B$6-10</f>
        <v>-2</v>
      </c>
      <c r="G24" s="19">
        <f>IF(OR(ISBLANK(B24),A24&gt;$B$6,E24&lt;=0,Calculations!G14&lt;=0),0,IF(E24=1,($E$7 * $B$5 - C24) / (B24 / 100),C24*((Calculations!E14-Calculations!G14)/(Calculations!G14*'Trading Calculator'!B24/100))))</f>
        <v>0</v>
      </c>
      <c r="H24" s="20"/>
      <c r="I24" s="21" t="str">
        <f t="shared" si="4"/>
        <v/>
      </c>
      <c r="J24" s="19" t="str">
        <f t="shared" si="5"/>
        <v/>
      </c>
    </row>
    <row r="25" spans="1:12" x14ac:dyDescent="0.25">
      <c r="A25" s="15">
        <v>12</v>
      </c>
      <c r="B25" s="16">
        <f t="shared" si="0"/>
        <v>60</v>
      </c>
      <c r="C25" s="17">
        <f t="shared" si="3"/>
        <v>1000</v>
      </c>
      <c r="D25" s="18">
        <f>COUNTIF($H$14:H24,"Win")</f>
        <v>0</v>
      </c>
      <c r="E25" s="18">
        <f t="shared" si="1"/>
        <v>5</v>
      </c>
      <c r="F25" s="18">
        <f>$B$6-11</f>
        <v>-3</v>
      </c>
      <c r="G25" s="19">
        <f>IF(OR(ISBLANK(B25),A25&gt;$B$6,E25&lt;=0,Calculations!G15&lt;=0),0,IF(E25=1,($E$7 * $B$5 - C25) / (B25 / 100),C25*((Calculations!E15-Calculations!G15)/(Calculations!G15*'Trading Calculator'!B25/100))))</f>
        <v>0</v>
      </c>
      <c r="H25" s="20"/>
      <c r="I25" s="21" t="str">
        <f t="shared" si="4"/>
        <v/>
      </c>
      <c r="J25" s="19" t="str">
        <f t="shared" si="5"/>
        <v/>
      </c>
    </row>
    <row r="26" spans="1:12" x14ac:dyDescent="0.25">
      <c r="A26" s="15">
        <v>13</v>
      </c>
      <c r="B26" s="16">
        <f t="shared" si="0"/>
        <v>60</v>
      </c>
      <c r="C26" s="17">
        <f t="shared" si="3"/>
        <v>1000</v>
      </c>
      <c r="D26" s="18">
        <f>COUNTIF($H$14:H25,"Win")</f>
        <v>0</v>
      </c>
      <c r="E26" s="18">
        <f t="shared" si="1"/>
        <v>5</v>
      </c>
      <c r="F26" s="18">
        <f>$B$6-12</f>
        <v>-4</v>
      </c>
      <c r="G26" s="19">
        <f>IF(OR(ISBLANK(B26),A26&gt;$B$6,E26&lt;=0,Calculations!G16&lt;=0),0,IF(E26=1,($E$7 * $B$5 - C26) / (B26 / 100),C26*((Calculations!E16-Calculations!G16)/(Calculations!G16*'Trading Calculator'!B26/100))))</f>
        <v>0</v>
      </c>
      <c r="H26" s="20"/>
      <c r="I26" s="21" t="str">
        <f t="shared" si="4"/>
        <v/>
      </c>
      <c r="J26" s="19" t="str">
        <f t="shared" si="5"/>
        <v/>
      </c>
    </row>
    <row r="27" spans="1:12" x14ac:dyDescent="0.25">
      <c r="A27" s="15">
        <v>14</v>
      </c>
      <c r="B27" s="16">
        <f t="shared" si="0"/>
        <v>60</v>
      </c>
      <c r="C27" s="17">
        <f t="shared" si="3"/>
        <v>1000</v>
      </c>
      <c r="D27" s="18">
        <f>COUNTIF($H$14:H26,"Win")</f>
        <v>0</v>
      </c>
      <c r="E27" s="18">
        <f t="shared" si="1"/>
        <v>5</v>
      </c>
      <c r="F27" s="18">
        <f>$B$6-13</f>
        <v>-5</v>
      </c>
      <c r="G27" s="19">
        <f>IF(OR(ISBLANK(B27),A27&gt;$B$6,E27&lt;=0,Calculations!G17&lt;=0),0,IF(E27=1,($E$7 * $B$5 - C27) / (B27 / 100),C27*((Calculations!E17-Calculations!G17)/(Calculations!G17*'Trading Calculator'!B27/100))))</f>
        <v>0</v>
      </c>
      <c r="H27" s="20"/>
      <c r="I27" s="21" t="str">
        <f t="shared" si="4"/>
        <v/>
      </c>
      <c r="J27" s="19" t="str">
        <f t="shared" si="5"/>
        <v/>
      </c>
    </row>
    <row r="28" spans="1:12" x14ac:dyDescent="0.25">
      <c r="A28" s="15">
        <v>15</v>
      </c>
      <c r="B28" s="16">
        <f t="shared" si="0"/>
        <v>60</v>
      </c>
      <c r="C28" s="17">
        <f t="shared" si="3"/>
        <v>1000</v>
      </c>
      <c r="D28" s="18">
        <f>COUNTIF($H$14:H27,"Win")</f>
        <v>0</v>
      </c>
      <c r="E28" s="18">
        <f t="shared" si="1"/>
        <v>5</v>
      </c>
      <c r="F28" s="18">
        <f>$B$6-14</f>
        <v>-6</v>
      </c>
      <c r="G28" s="19">
        <f>IF(OR(ISBLANK(B28),A28&gt;$B$6,E28&lt;=0,Calculations!G18&lt;=0),0,IF(E28=1,($E$7 * $B$5 - C28) / (B28 / 100),C28*((Calculations!E18-Calculations!G18)/(Calculations!G18*'Trading Calculator'!B28/100))))</f>
        <v>0</v>
      </c>
      <c r="H28" s="20"/>
      <c r="I28" s="21" t="str">
        <f t="shared" si="4"/>
        <v/>
      </c>
      <c r="J28" s="19" t="str">
        <f t="shared" si="5"/>
        <v/>
      </c>
    </row>
    <row r="29" spans="1:12" x14ac:dyDescent="0.25">
      <c r="A29" s="15">
        <v>16</v>
      </c>
      <c r="B29" s="16">
        <f t="shared" si="0"/>
        <v>60</v>
      </c>
      <c r="C29" s="17">
        <f t="shared" si="3"/>
        <v>1000</v>
      </c>
      <c r="D29" s="18">
        <f>COUNTIF($H$14:H28,"Win")</f>
        <v>0</v>
      </c>
      <c r="E29" s="18">
        <f t="shared" si="1"/>
        <v>5</v>
      </c>
      <c r="F29" s="18">
        <f>$B$6-15</f>
        <v>-7</v>
      </c>
      <c r="G29" s="19">
        <f>IF(OR(ISBLANK(B29),A29&gt;$B$6,E29&lt;=0,Calculations!G19&lt;=0),0,IF(E29=1,($E$7 * $B$5 - C29) / (B29 / 100),C29*((Calculations!E19-Calculations!G19)/(Calculations!G19*'Trading Calculator'!B29/100))))</f>
        <v>0</v>
      </c>
      <c r="H29" s="20"/>
      <c r="I29" s="21" t="str">
        <f t="shared" si="4"/>
        <v/>
      </c>
      <c r="J29" s="19" t="str">
        <f t="shared" si="5"/>
        <v/>
      </c>
    </row>
    <row r="30" spans="1:12" x14ac:dyDescent="0.25">
      <c r="A30" s="15">
        <v>17</v>
      </c>
      <c r="B30" s="16">
        <f t="shared" si="0"/>
        <v>60</v>
      </c>
      <c r="C30" s="17">
        <f t="shared" si="3"/>
        <v>1000</v>
      </c>
      <c r="D30" s="18">
        <f>COUNTIF($H$14:H29,"Win")</f>
        <v>0</v>
      </c>
      <c r="E30" s="18">
        <f t="shared" si="1"/>
        <v>5</v>
      </c>
      <c r="F30" s="18">
        <f>$B$6-16</f>
        <v>-8</v>
      </c>
      <c r="G30" s="19">
        <f>IF(OR(ISBLANK(B30),A30&gt;$B$6,E30&lt;=0,Calculations!G20&lt;=0),0,IF(E30=1,($E$7 * $B$5 - C30) / (B30 / 100),C30*((Calculations!E20-Calculations!G20)/(Calculations!G20*'Trading Calculator'!B30/100))))</f>
        <v>0</v>
      </c>
      <c r="H30" s="20"/>
      <c r="I30" s="21" t="str">
        <f t="shared" si="4"/>
        <v/>
      </c>
      <c r="J30" s="19" t="str">
        <f t="shared" si="5"/>
        <v/>
      </c>
    </row>
    <row r="31" spans="1:12" x14ac:dyDescent="0.25">
      <c r="A31" s="15">
        <v>18</v>
      </c>
      <c r="B31" s="16">
        <f t="shared" si="0"/>
        <v>60</v>
      </c>
      <c r="C31" s="17">
        <f t="shared" si="3"/>
        <v>1000</v>
      </c>
      <c r="D31" s="18">
        <f>COUNTIF($H$14:H30,"Win")</f>
        <v>0</v>
      </c>
      <c r="E31" s="18">
        <f t="shared" si="1"/>
        <v>5</v>
      </c>
      <c r="F31" s="18">
        <f>$B$6-17</f>
        <v>-9</v>
      </c>
      <c r="G31" s="19">
        <f>IF(OR(ISBLANK(B31),A31&gt;$B$6,E31&lt;=0,Calculations!G21&lt;=0),0,IF(E31=1,($E$7 * $B$5 - C31) / (B31 / 100),C31*((Calculations!E21-Calculations!G21)/(Calculations!G21*'Trading Calculator'!B31/100))))</f>
        <v>0</v>
      </c>
      <c r="H31" s="20"/>
      <c r="I31" s="21" t="str">
        <f t="shared" si="4"/>
        <v/>
      </c>
      <c r="J31" s="19" t="str">
        <f t="shared" si="5"/>
        <v/>
      </c>
    </row>
    <row r="32" spans="1:12" x14ac:dyDescent="0.25">
      <c r="A32" s="15">
        <v>19</v>
      </c>
      <c r="B32" s="16">
        <f t="shared" si="0"/>
        <v>60</v>
      </c>
      <c r="C32" s="17">
        <f t="shared" si="3"/>
        <v>1000</v>
      </c>
      <c r="D32" s="18">
        <f>COUNTIF($H$14:H31,"Win")</f>
        <v>0</v>
      </c>
      <c r="E32" s="18">
        <f t="shared" si="1"/>
        <v>5</v>
      </c>
      <c r="F32" s="18">
        <f>$B$6-18</f>
        <v>-10</v>
      </c>
      <c r="G32" s="19">
        <f>IF(OR(ISBLANK(B32),A32&gt;$B$6,E32&lt;=0,Calculations!G22&lt;=0),0,IF(E32=1,($E$7 * $B$5 - C32) / (B32 / 100),C32*((Calculations!E22-Calculations!G22)/(Calculations!G22*'Trading Calculator'!B32/100))))</f>
        <v>0</v>
      </c>
      <c r="H32" s="20"/>
      <c r="I32" s="21" t="str">
        <f t="shared" si="4"/>
        <v/>
      </c>
      <c r="J32" s="19" t="str">
        <f t="shared" si="5"/>
        <v/>
      </c>
    </row>
    <row r="33" spans="1:10" x14ac:dyDescent="0.25">
      <c r="A33" s="15">
        <v>20</v>
      </c>
      <c r="B33" s="16">
        <f t="shared" si="0"/>
        <v>60</v>
      </c>
      <c r="C33" s="17">
        <f t="shared" si="3"/>
        <v>1000</v>
      </c>
      <c r="D33" s="18">
        <f>COUNTIF($H$14:H32,"Win")</f>
        <v>0</v>
      </c>
      <c r="E33" s="18">
        <f t="shared" si="1"/>
        <v>5</v>
      </c>
      <c r="F33" s="18">
        <f>$B$6-19</f>
        <v>-11</v>
      </c>
      <c r="G33" s="19">
        <f>IF(OR(ISBLANK(B33),A33&gt;$B$6,E33&lt;=0,Calculations!G23&lt;=0),0,IF(E33=1,($E$7 * $B$5 - C33) / (B33 / 100),C33*((Calculations!E23-Calculations!G23)/(Calculations!G23*'Trading Calculator'!B33/100))))</f>
        <v>0</v>
      </c>
      <c r="H33" s="20"/>
      <c r="I33" s="21" t="str">
        <f t="shared" si="4"/>
        <v/>
      </c>
      <c r="J33" s="19" t="str">
        <f t="shared" si="5"/>
        <v/>
      </c>
    </row>
  </sheetData>
  <mergeCells count="4">
    <mergeCell ref="A1:J1"/>
    <mergeCell ref="A3:D3"/>
    <mergeCell ref="L3:O3"/>
    <mergeCell ref="A11:J11"/>
  </mergeCells>
  <conditionalFormatting sqref="H14:H33">
    <cfRule type="cellIs" dxfId="1" priority="2" operator="equal">
      <formula>"Win"</formula>
    </cfRule>
    <cfRule type="cellIs" dxfId="0" priority="3" operator="equal">
      <formula>"Loss"</formula>
    </cfRule>
  </conditionalFormatting>
  <dataValidations count="1">
    <dataValidation type="list" errorTitle="Invalid Selection" error="Please select Win, Loss, or --" sqref="H14:H33" xr:uid="{00000000-0002-0000-0000-000000000000}">
      <formula1>"Win,Loss,--"</formula1>
    </dataValidation>
  </dataValidations>
  <hyperlinks>
    <hyperlink ref="L18" r:id="rId1" xr:uid="{E9B4DF2B-D179-46D2-8821-853295A7B82B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Normal="100" workbookViewId="0">
      <selection activeCell="E10" sqref="E10"/>
    </sheetView>
  </sheetViews>
  <sheetFormatPr defaultColWidth="8.7109375" defaultRowHeight="15" x14ac:dyDescent="0.25"/>
  <cols>
    <col min="1" max="3" width="15" customWidth="1"/>
    <col min="4" max="4" width="22" customWidth="1"/>
    <col min="5" max="5" width="20.7109375" customWidth="1"/>
    <col min="6" max="6" width="20.5703125" customWidth="1"/>
    <col min="7" max="7" width="28" customWidth="1"/>
  </cols>
  <sheetData>
    <row r="1" spans="1:7" ht="15.75" customHeight="1" x14ac:dyDescent="0.25">
      <c r="A1" s="1" t="s">
        <v>20</v>
      </c>
      <c r="B1" s="1"/>
      <c r="C1" s="1"/>
      <c r="D1" s="1"/>
      <c r="E1" s="1"/>
      <c r="F1" s="1"/>
      <c r="G1" s="1"/>
    </row>
    <row r="3" spans="1:7" x14ac:dyDescent="0.25">
      <c r="A3" s="23" t="s">
        <v>21</v>
      </c>
      <c r="B3" s="23" t="s">
        <v>14</v>
      </c>
      <c r="C3" s="23" t="s">
        <v>15</v>
      </c>
      <c r="D3" s="23" t="s">
        <v>22</v>
      </c>
      <c r="E3" s="23" t="s">
        <v>23</v>
      </c>
      <c r="F3" s="23" t="s">
        <v>24</v>
      </c>
      <c r="G3" s="23" t="s">
        <v>25</v>
      </c>
    </row>
    <row r="4" spans="1:7" x14ac:dyDescent="0.25">
      <c r="A4">
        <v>1</v>
      </c>
      <c r="B4">
        <f>'Trading Calculator'!E14</f>
        <v>5</v>
      </c>
      <c r="C4">
        <f>'Trading Calculator'!F14</f>
        <v>8</v>
      </c>
      <c r="D4" s="24">
        <f>IF(B4&lt;=0, 1,
        IF(B4&gt;C4, 0,
            1-BINOMDIST(B4-1, C4, 1/('Trading Calculator'!B14/100+1), TRUE())))</f>
        <v>0.65136700868606567</v>
      </c>
      <c r="E4" s="24">
        <f>IF(B4&lt;=1, 1,
        IF(B4-1&gt;C4-1, 0,
            1/D4))</f>
        <v>1.5352328052616528</v>
      </c>
      <c r="F4" s="24">
        <f>IF(B4&lt;=1, 1,
        IF(B4&gt;C4, 0,
            1-BINOMDIST(B4-2, C4-1, 1/('Trading Calculator'!B14/100+1), TRUE())))</f>
        <v>0.75697898864746094</v>
      </c>
      <c r="G4" s="24">
        <f>IF(B4&lt;=1, 1,
        IF(B4-1&gt;C4-1, 0,
            1/F4))</f>
        <v>1.3210406299212598</v>
      </c>
    </row>
    <row r="5" spans="1:7" x14ac:dyDescent="0.25">
      <c r="A5">
        <v>2</v>
      </c>
      <c r="B5">
        <f>'Trading Calculator'!E15</f>
        <v>5</v>
      </c>
      <c r="C5">
        <f>'Trading Calculator'!F15</f>
        <v>7</v>
      </c>
      <c r="D5" s="24">
        <f>IF(B5&lt;=0, 1,
        IF(B5&gt;C5, 0,
            1-BINOMDIST(B5-1, C5, 1/('Trading Calculator'!B15/100+1), TRUE())))</f>
        <v>0.47534704208374012</v>
      </c>
      <c r="E5" s="24">
        <f>IF(B5&lt;=1, 1,
        IF(B5-1&gt;C5-1, 0,
            1/D5))</f>
        <v>2.1037261442006274</v>
      </c>
      <c r="F5" s="24">
        <f>IF(B5&lt;=1, 1,
        IF(B5&gt;C5, 0,
            1-BINOMDIST(B5-2, C5-1, 1/('Trading Calculator'!B15/100+1), TRUE())))</f>
        <v>0.59604644775390625</v>
      </c>
      <c r="G5" s="24">
        <f t="shared" ref="G5:G23" si="0">IF(B5&lt;=1, 1,
        IF(B5-1&gt;C5-1, 0,
            1/F5))</f>
        <v>1.6777215999999999</v>
      </c>
    </row>
    <row r="6" spans="1:7" x14ac:dyDescent="0.25">
      <c r="A6">
        <v>3</v>
      </c>
      <c r="B6">
        <f>'Trading Calculator'!E16</f>
        <v>5</v>
      </c>
      <c r="C6">
        <f>'Trading Calculator'!F16</f>
        <v>6</v>
      </c>
      <c r="D6" s="24">
        <f>IF(B6&lt;=0, 1,
        IF(B6&gt;C6, 0,
            1-BINOMDIST(B6-1, C6, 1/('Trading Calculator'!B16/100+1), TRUE())))</f>
        <v>0.27418136596679688</v>
      </c>
      <c r="E6" s="24">
        <f t="shared" ref="E6:E23" si="1">IF(B6&lt;=1, 1,
        IF(B6-1&gt;C6-1, 0,
            1/D6))</f>
        <v>3.6472208695652175</v>
      </c>
      <c r="F6" s="24">
        <f>IF(B6&lt;=1, 1,
        IF(B6&gt;C6, 0,
            1-BINOMDIST(B6-2, C6-1, 1/('Trading Calculator'!B16/100+1), TRUE())))</f>
        <v>0.3814697265625</v>
      </c>
      <c r="G6" s="24">
        <f t="shared" si="0"/>
        <v>2.6214400000000002</v>
      </c>
    </row>
    <row r="7" spans="1:7" x14ac:dyDescent="0.25">
      <c r="A7">
        <v>4</v>
      </c>
      <c r="B7">
        <f>'Trading Calculator'!E17</f>
        <v>5</v>
      </c>
      <c r="C7">
        <f>'Trading Calculator'!F17</f>
        <v>5</v>
      </c>
      <c r="D7" s="24">
        <f>IF(B7&lt;=0, 1,
        IF(B7&gt;C7, 0,
            1-BINOMDIST(B7-1, C7, 1/('Trading Calculator'!B17/100+1), TRUE())))</f>
        <v>9.5367431640625E-2</v>
      </c>
      <c r="E7" s="24">
        <f t="shared" si="1"/>
        <v>10.485760000000001</v>
      </c>
      <c r="F7" s="24">
        <f>IF(B7&lt;=1, 1,
        IF(B7&gt;C7, 0,
            1-BINOMDIST(B7-2, C7-1, 1/('Trading Calculator'!B17/100+1), TRUE())))</f>
        <v>0.152587890625</v>
      </c>
      <c r="G7" s="24">
        <f t="shared" si="0"/>
        <v>6.5536000000000003</v>
      </c>
    </row>
    <row r="8" spans="1:7" x14ac:dyDescent="0.25">
      <c r="A8">
        <v>5</v>
      </c>
      <c r="B8">
        <f>'Trading Calculator'!E18</f>
        <v>5</v>
      </c>
      <c r="C8">
        <f>'Trading Calculator'!F18</f>
        <v>4</v>
      </c>
      <c r="D8" s="24">
        <f>IF(B8&lt;=0, 1,
        IF(B8&gt;C8, 0,
            1-BINOMDIST(B8-1, C8, 1/('Trading Calculator'!B18/100+1), TRUE())))</f>
        <v>0</v>
      </c>
      <c r="E8" s="24">
        <f t="shared" si="1"/>
        <v>0</v>
      </c>
      <c r="F8" s="24">
        <f>IF(B8&lt;=1, 1,
        IF(B8&gt;C8, 0,
            1-BINOMDIST(B8-2, C8-1, 1/('Trading Calculator'!B18/100+1), TRUE())))</f>
        <v>0</v>
      </c>
      <c r="G8" s="24">
        <f t="shared" si="0"/>
        <v>0</v>
      </c>
    </row>
    <row r="9" spans="1:7" x14ac:dyDescent="0.25">
      <c r="A9">
        <v>6</v>
      </c>
      <c r="B9">
        <f>'Trading Calculator'!E19</f>
        <v>5</v>
      </c>
      <c r="C9">
        <f>'Trading Calculator'!F19</f>
        <v>3</v>
      </c>
      <c r="D9" s="24">
        <f>IF(B9&lt;=0, 1,
        IF(B9&gt;C9, 0,
            1-BINOMDIST(B9-1, C9, 1/('Trading Calculator'!B19/100+1), TRUE())))</f>
        <v>0</v>
      </c>
      <c r="E9" s="24">
        <f t="shared" si="1"/>
        <v>0</v>
      </c>
      <c r="F9" s="24">
        <f>IF(B9&lt;=1, 1,
        IF(B9&gt;C9, 0,
            1-BINOMDIST(B9-2, C9-1, 1/('Trading Calculator'!B19/100+1), TRUE())))</f>
        <v>0</v>
      </c>
      <c r="G9" s="24">
        <f t="shared" si="0"/>
        <v>0</v>
      </c>
    </row>
    <row r="10" spans="1:7" x14ac:dyDescent="0.25">
      <c r="A10">
        <v>7</v>
      </c>
      <c r="B10">
        <f>'Trading Calculator'!E20</f>
        <v>5</v>
      </c>
      <c r="C10">
        <f>'Trading Calculator'!F20</f>
        <v>2</v>
      </c>
      <c r="D10" s="24">
        <f>IF(B10&lt;=0, 1,
        IF(B10&gt;C10, 0,
            1-BINOMDIST(B10-1, C10, 1/('Trading Calculator'!B20/100+1), TRUE())))</f>
        <v>0</v>
      </c>
      <c r="E10" s="24">
        <f t="shared" si="1"/>
        <v>0</v>
      </c>
      <c r="F10" s="24">
        <f>IF(B10&lt;=1, 1,
        IF(B10&gt;C10, 0,
            1-BINOMDIST(B10-2, C10-1, 1/('Trading Calculator'!B20/100+1), TRUE())))</f>
        <v>0</v>
      </c>
      <c r="G10" s="24">
        <f t="shared" si="0"/>
        <v>0</v>
      </c>
    </row>
    <row r="11" spans="1:7" x14ac:dyDescent="0.25">
      <c r="A11">
        <v>8</v>
      </c>
      <c r="B11">
        <f>'Trading Calculator'!E21</f>
        <v>5</v>
      </c>
      <c r="C11">
        <f>'Trading Calculator'!F21</f>
        <v>1</v>
      </c>
      <c r="D11" s="24">
        <f>IF(B11&lt;=0, 1,
        IF(B11&gt;C11, 0,
            1-BINOMDIST(B11-1, C11, 1/('Trading Calculator'!B21/100+1), TRUE())))</f>
        <v>0</v>
      </c>
      <c r="E11" s="24">
        <f t="shared" si="1"/>
        <v>0</v>
      </c>
      <c r="F11" s="24">
        <f>IF(B11&lt;=1, 1,
        IF(B11&gt;C11, 0,
            1-BINOMDIST(B11-2, C11-1, 1/('Trading Calculator'!B21/100+1), TRUE())))</f>
        <v>0</v>
      </c>
      <c r="G11" s="24">
        <f t="shared" si="0"/>
        <v>0</v>
      </c>
    </row>
    <row r="12" spans="1:7" x14ac:dyDescent="0.25">
      <c r="A12">
        <v>9</v>
      </c>
      <c r="B12">
        <f>'Trading Calculator'!E22</f>
        <v>5</v>
      </c>
      <c r="C12">
        <f>'Trading Calculator'!F22</f>
        <v>0</v>
      </c>
      <c r="D12" s="24">
        <f>IF(B12&lt;=0, 1,
        IF(B12&gt;C12, 0,
            1-BINOMDIST(B12-1, C12, 1/('Trading Calculator'!B22/100+1), TRUE())))</f>
        <v>0</v>
      </c>
      <c r="E12" s="24">
        <f t="shared" si="1"/>
        <v>0</v>
      </c>
      <c r="F12" s="24">
        <f>IF(B12&lt;=1, 1,
        IF(B12&gt;C12, 0,
            1-BINOMDIST(B12-2, C12-1, 1/('Trading Calculator'!B22/100+1), TRUE())))</f>
        <v>0</v>
      </c>
      <c r="G12" s="24">
        <f t="shared" si="0"/>
        <v>0</v>
      </c>
    </row>
    <row r="13" spans="1:7" x14ac:dyDescent="0.25">
      <c r="A13">
        <v>10</v>
      </c>
      <c r="B13">
        <f>'Trading Calculator'!E23</f>
        <v>5</v>
      </c>
      <c r="C13">
        <f>'Trading Calculator'!F23</f>
        <v>-1</v>
      </c>
      <c r="D13" s="24">
        <f>IF(B13&lt;=0, 1,
        IF(B13&gt;C13, 0,
            1-BINOMDIST(B13-1, C13, 1/('Trading Calculator'!B23/100+1), TRUE())))</f>
        <v>0</v>
      </c>
      <c r="E13" s="24">
        <f t="shared" si="1"/>
        <v>0</v>
      </c>
      <c r="F13" s="24">
        <f>IF(B13&lt;=1, 1,
        IF(B13&gt;C13, 0,
            1-BINOMDIST(B13-2, C13-1, 1/('Trading Calculator'!B23/100+1), TRUE())))</f>
        <v>0</v>
      </c>
      <c r="G13" s="24">
        <f t="shared" si="0"/>
        <v>0</v>
      </c>
    </row>
    <row r="14" spans="1:7" x14ac:dyDescent="0.25">
      <c r="A14">
        <v>11</v>
      </c>
      <c r="B14">
        <f>'Trading Calculator'!E24</f>
        <v>5</v>
      </c>
      <c r="C14">
        <f>'Trading Calculator'!F24</f>
        <v>-2</v>
      </c>
      <c r="D14" s="24">
        <f>IF(B14&lt;=0, 1,
        IF(B14&gt;C14, 0,
            1-BINOMDIST(B14-1, C14, 1/('Trading Calculator'!B24/100+1), TRUE())))</f>
        <v>0</v>
      </c>
      <c r="E14" s="24">
        <f t="shared" si="1"/>
        <v>0</v>
      </c>
      <c r="F14" s="24">
        <f>IF(B14&lt;=1, 1,
        IF(B14&gt;C14, 0,
            1-BINOMDIST(B14-2, C14-1, 1/('Trading Calculator'!B24/100+1), TRUE())))</f>
        <v>0</v>
      </c>
      <c r="G14" s="24">
        <f t="shared" si="0"/>
        <v>0</v>
      </c>
    </row>
    <row r="15" spans="1:7" x14ac:dyDescent="0.25">
      <c r="A15">
        <v>12</v>
      </c>
      <c r="B15">
        <f>'Trading Calculator'!E25</f>
        <v>5</v>
      </c>
      <c r="C15">
        <f>'Trading Calculator'!F25</f>
        <v>-3</v>
      </c>
      <c r="D15" s="24">
        <f>IF(B15&lt;=0, 1,
        IF(B15&gt;C15, 0,
            1-BINOMDIST(B15-1, C15, 1/('Trading Calculator'!B25/100+1), TRUE())))</f>
        <v>0</v>
      </c>
      <c r="E15" s="24">
        <f t="shared" si="1"/>
        <v>0</v>
      </c>
      <c r="F15" s="24">
        <f>IF(B15&lt;=1, 1,
        IF(B15&gt;C15, 0,
            1-BINOMDIST(B15-2, C15-1, 1/('Trading Calculator'!B25/100+1), TRUE())))</f>
        <v>0</v>
      </c>
      <c r="G15" s="24">
        <f t="shared" si="0"/>
        <v>0</v>
      </c>
    </row>
    <row r="16" spans="1:7" x14ac:dyDescent="0.25">
      <c r="A16">
        <v>13</v>
      </c>
      <c r="B16">
        <f>'Trading Calculator'!E26</f>
        <v>5</v>
      </c>
      <c r="C16">
        <f>'Trading Calculator'!F26</f>
        <v>-4</v>
      </c>
      <c r="D16" s="24">
        <f>IF(B16&lt;=0, 1,
        IF(B16&gt;C16, 0,
            1-BINOMDIST(B16-1, C16, 1/('Trading Calculator'!B26/100+1), TRUE())))</f>
        <v>0</v>
      </c>
      <c r="E16" s="24">
        <f t="shared" si="1"/>
        <v>0</v>
      </c>
      <c r="F16" s="24">
        <f>IF(B16&lt;=1, 1,
        IF(B16&gt;C16, 0,
            1-BINOMDIST(B16-2, C16-1, 1/('Trading Calculator'!B26/100+1), TRUE())))</f>
        <v>0</v>
      </c>
      <c r="G16" s="24">
        <f t="shared" si="0"/>
        <v>0</v>
      </c>
    </row>
    <row r="17" spans="1:7" x14ac:dyDescent="0.25">
      <c r="A17">
        <v>14</v>
      </c>
      <c r="B17">
        <f>'Trading Calculator'!E27</f>
        <v>5</v>
      </c>
      <c r="C17">
        <f>'Trading Calculator'!F27</f>
        <v>-5</v>
      </c>
      <c r="D17" s="24">
        <f>IF(B17&lt;=0, 1,
        IF(B17&gt;C17, 0,
            1-BINOMDIST(B17-1, C17, 1/('Trading Calculator'!B27/100+1), TRUE())))</f>
        <v>0</v>
      </c>
      <c r="E17" s="24">
        <f t="shared" si="1"/>
        <v>0</v>
      </c>
      <c r="F17" s="24">
        <f>IF(B17&lt;=1, 1,
        IF(B17&gt;C17, 0,
            1-BINOMDIST(B17-2, C17-1, 1/('Trading Calculator'!B27/100+1), TRUE())))</f>
        <v>0</v>
      </c>
      <c r="G17" s="24">
        <f t="shared" si="0"/>
        <v>0</v>
      </c>
    </row>
    <row r="18" spans="1:7" x14ac:dyDescent="0.25">
      <c r="A18">
        <v>15</v>
      </c>
      <c r="B18">
        <f>'Trading Calculator'!E28</f>
        <v>5</v>
      </c>
      <c r="C18">
        <f>'Trading Calculator'!F28</f>
        <v>-6</v>
      </c>
      <c r="D18" s="24">
        <f>IF(B18&lt;=0, 1,
        IF(B18&gt;C18, 0,
            1-BINOMDIST(B18-1, C18, 1/('Trading Calculator'!B28/100+1), TRUE())))</f>
        <v>0</v>
      </c>
      <c r="E18" s="24">
        <f t="shared" si="1"/>
        <v>0</v>
      </c>
      <c r="F18" s="24">
        <f>IF(B18&lt;=1, 1,
        IF(B18&gt;C18, 0,
            1-BINOMDIST(B18-2, C18-1, 1/('Trading Calculator'!B28/100+1), TRUE())))</f>
        <v>0</v>
      </c>
      <c r="G18" s="24">
        <f t="shared" si="0"/>
        <v>0</v>
      </c>
    </row>
    <row r="19" spans="1:7" x14ac:dyDescent="0.25">
      <c r="A19">
        <v>16</v>
      </c>
      <c r="B19">
        <f>'Trading Calculator'!E29</f>
        <v>5</v>
      </c>
      <c r="C19">
        <f>'Trading Calculator'!F29</f>
        <v>-7</v>
      </c>
      <c r="D19" s="24">
        <f>IF(B19&lt;=0, 1,
        IF(B19&gt;C19, 0,
            1-BINOMDIST(B19-1, C19, 1/('Trading Calculator'!B29/100+1), TRUE())))</f>
        <v>0</v>
      </c>
      <c r="E19" s="24">
        <f t="shared" si="1"/>
        <v>0</v>
      </c>
      <c r="F19" s="24">
        <f>IF(B19&lt;=1, 1,
        IF(B19&gt;C19, 0,
            1-BINOMDIST(B19-2, C19-1, 1/('Trading Calculator'!B29/100+1), TRUE())))</f>
        <v>0</v>
      </c>
      <c r="G19" s="24">
        <f t="shared" si="0"/>
        <v>0</v>
      </c>
    </row>
    <row r="20" spans="1:7" x14ac:dyDescent="0.25">
      <c r="A20">
        <v>17</v>
      </c>
      <c r="B20">
        <f>'Trading Calculator'!E30</f>
        <v>5</v>
      </c>
      <c r="C20">
        <f>'Trading Calculator'!F30</f>
        <v>-8</v>
      </c>
      <c r="D20" s="24">
        <f>IF(B20&lt;=0, 1,
        IF(B20&gt;C20, 0,
            1-BINOMDIST(B20-1, C20, 1/('Trading Calculator'!B30/100+1), TRUE())))</f>
        <v>0</v>
      </c>
      <c r="E20" s="24">
        <f t="shared" si="1"/>
        <v>0</v>
      </c>
      <c r="F20" s="24">
        <f>IF(B20&lt;=1, 1,
        IF(B20&gt;C20, 0,
            1-BINOMDIST(B20-2, C20-1, 1/('Trading Calculator'!B30/100+1), TRUE())))</f>
        <v>0</v>
      </c>
      <c r="G20" s="24">
        <f t="shared" si="0"/>
        <v>0</v>
      </c>
    </row>
    <row r="21" spans="1:7" x14ac:dyDescent="0.25">
      <c r="A21">
        <v>18</v>
      </c>
      <c r="B21">
        <f>'Trading Calculator'!E31</f>
        <v>5</v>
      </c>
      <c r="C21">
        <f>'Trading Calculator'!F31</f>
        <v>-9</v>
      </c>
      <c r="D21" s="24">
        <f>IF(B21&lt;=0, 1,
        IF(B21&gt;C21, 0,
            1-BINOMDIST(B21-1, C21, 1/('Trading Calculator'!B31/100+1), TRUE())))</f>
        <v>0</v>
      </c>
      <c r="E21" s="24">
        <f t="shared" si="1"/>
        <v>0</v>
      </c>
      <c r="F21" s="24">
        <f>IF(B21&lt;=1, 1,
        IF(B21&gt;C21, 0,
            1-BINOMDIST(B21-2, C21-1, 1/('Trading Calculator'!B31/100+1), TRUE())))</f>
        <v>0</v>
      </c>
      <c r="G21" s="24">
        <f t="shared" si="0"/>
        <v>0</v>
      </c>
    </row>
    <row r="22" spans="1:7" x14ac:dyDescent="0.25">
      <c r="A22">
        <v>19</v>
      </c>
      <c r="B22">
        <f>'Trading Calculator'!E32</f>
        <v>5</v>
      </c>
      <c r="C22">
        <f>'Trading Calculator'!F32</f>
        <v>-10</v>
      </c>
      <c r="D22" s="24">
        <f>IF(B22&lt;=0, 1,
        IF(B22&gt;C22, 0,
            1-BINOMDIST(B22-1, C22, 1/('Trading Calculator'!B32/100+1), TRUE())))</f>
        <v>0</v>
      </c>
      <c r="E22" s="24">
        <f t="shared" si="1"/>
        <v>0</v>
      </c>
      <c r="F22" s="24">
        <f>IF(B22&lt;=1, 1,
        IF(B22&gt;C22, 0,
            1-BINOMDIST(B22-2, C22-1, 1/('Trading Calculator'!B32/100+1), TRUE())))</f>
        <v>0</v>
      </c>
      <c r="G22" s="24">
        <f t="shared" si="0"/>
        <v>0</v>
      </c>
    </row>
    <row r="23" spans="1:7" x14ac:dyDescent="0.25">
      <c r="A23">
        <v>20</v>
      </c>
      <c r="B23">
        <f>'Trading Calculator'!E33</f>
        <v>5</v>
      </c>
      <c r="C23">
        <f>'Trading Calculator'!F33</f>
        <v>-11</v>
      </c>
      <c r="D23" s="24">
        <f>IF(B23&lt;=0, 1,
        IF(B23&gt;C23, 0,
            1-BINOMDIST(B23-1, C23, 1/('Trading Calculator'!B33/100+1), TRUE())))</f>
        <v>0</v>
      </c>
      <c r="E23" s="24">
        <f t="shared" si="1"/>
        <v>0</v>
      </c>
      <c r="F23" s="24">
        <f>IF(B23&lt;=1, 1,
        IF(B23&gt;C23, 0,
            1-BINOMDIST(B23-2, C23-1, 1/('Trading Calculator'!B33/100+1), TRUE())))</f>
        <v>0</v>
      </c>
      <c r="G23" s="24">
        <f t="shared" si="0"/>
        <v>0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Trading Calculator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BinaryTrading.com</dc:creator>
  <dc:description/>
  <cp:lastModifiedBy>Andrii Moraru</cp:lastModifiedBy>
  <cp:revision>0</cp:revision>
  <dcterms:created xsi:type="dcterms:W3CDTF">2025-10-09T13:25:02Z</dcterms:created>
  <dcterms:modified xsi:type="dcterms:W3CDTF">2025-10-10T13:15:02Z</dcterms:modified>
  <dc:language>en-US</dc:language>
</cp:coreProperties>
</file>